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4052" windowHeight="8928" firstSheet="2" activeTab="3"/>
  </bookViews>
  <sheets>
    <sheet name="data" sheetId="1" state="hidden" r:id="rId1"/>
    <sheet name="KillSheet" sheetId="2" state="hidden" r:id="rId2"/>
    <sheet name="Sheet1" sheetId="3" r:id="rId3"/>
    <sheet name="Greeting" sheetId="4" r:id="rId4"/>
  </sheets>
  <definedNames/>
  <calcPr fullCalcOnLoad="1"/>
</workbook>
</file>

<file path=xl/sharedStrings.xml><?xml version="1.0" encoding="utf-8"?>
<sst xmlns="http://schemas.openxmlformats.org/spreadsheetml/2006/main" count="201" uniqueCount="113">
  <si>
    <t>psi</t>
  </si>
  <si>
    <t>psi @</t>
  </si>
  <si>
    <t>SPM</t>
  </si>
  <si>
    <t>True Pump Output:</t>
  </si>
  <si>
    <t>Choke Line Friction Pressure:</t>
  </si>
  <si>
    <t>Slow Pump Pressures:</t>
  </si>
  <si>
    <t>100% Bbls/Stk</t>
  </si>
  <si>
    <t>X</t>
  </si>
  <si>
    <t>Efficiency</t>
  </si>
  <si>
    <t>=</t>
  </si>
  <si>
    <t>TPO (Bbls/Stk)</t>
  </si>
  <si>
    <t>size</t>
  </si>
  <si>
    <t>Weight</t>
  </si>
  <si>
    <t>Size</t>
  </si>
  <si>
    <t>Bbls/Ft</t>
  </si>
  <si>
    <t>Length</t>
  </si>
  <si>
    <t>DP</t>
  </si>
  <si>
    <t>Bbls</t>
  </si>
  <si>
    <t>Drillstring Capacity:</t>
  </si>
  <si>
    <t>OD</t>
  </si>
  <si>
    <t>ID</t>
  </si>
  <si>
    <t>DC</t>
  </si>
  <si>
    <t>Strokes, Surf to Bit:</t>
  </si>
  <si>
    <t>TPO</t>
  </si>
  <si>
    <t>Total Bbls</t>
  </si>
  <si>
    <t>Strokes to the Bit</t>
  </si>
  <si>
    <t>¸</t>
  </si>
  <si>
    <t>Annular Capacity:</t>
  </si>
  <si>
    <t>Volume between CSG and DP:</t>
  </si>
  <si>
    <t>feet of casing</t>
  </si>
  <si>
    <t>Bbls/foot</t>
  </si>
  <si>
    <t>Volume between OH and DP:</t>
  </si>
  <si>
    <t>Volume between OH and DC:</t>
  </si>
  <si>
    <t>feet of DP in OH</t>
  </si>
  <si>
    <t>feet of DC</t>
  </si>
  <si>
    <t>Strokes,Bottom's up</t>
  </si>
  <si>
    <t>Strokes, Bottom's up:</t>
  </si>
  <si>
    <t>Casing Information:</t>
  </si>
  <si>
    <t>Current casing:</t>
  </si>
  <si>
    <t>in,</t>
  </si>
  <si>
    <t>weight</t>
  </si>
  <si>
    <t>lb/ft,</t>
  </si>
  <si>
    <t>grade</t>
  </si>
  <si>
    <t>depth</t>
  </si>
  <si>
    <t>@MD/TVD</t>
  </si>
  <si>
    <t xml:space="preserve">Shoe Test </t>
  </si>
  <si>
    <t>EMW</t>
  </si>
  <si>
    <t>ppg</t>
  </si>
  <si>
    <t>Pre-Recorded Information</t>
  </si>
  <si>
    <t>1.</t>
  </si>
  <si>
    <t>SIDPP:</t>
  </si>
  <si>
    <t>SICP:</t>
  </si>
  <si>
    <t xml:space="preserve">PIT GAIN: </t>
  </si>
  <si>
    <t>SIDPP (psi)</t>
  </si>
  <si>
    <t>TVD (ft)</t>
  </si>
  <si>
    <t>+</t>
  </si>
  <si>
    <t>4. INITIAL CIRCULATING PRESSURE (ICP):</t>
  </si>
  <si>
    <t>6. MAXIMUM CASING PRESSURE (MCP):</t>
  </si>
  <si>
    <t>5. FINAL CIRCULATING PRESSURE (FCP):</t>
  </si>
  <si>
    <t>Slow Pump Pressure</t>
  </si>
  <si>
    <t>psi ICP</t>
  </si>
  <si>
    <t>3. FIND KILL WEIGHT MUD (KWM):</t>
  </si>
  <si>
    <t>ppg KWM</t>
  </si>
  <si>
    <t>x</t>
  </si>
  <si>
    <t>psi FCP</t>
  </si>
  <si>
    <t>psi MCP</t>
  </si>
  <si>
    <t>) +</t>
  </si>
  <si>
    <t>(</t>
  </si>
  <si>
    <t>Orig. Weight</t>
  </si>
  <si>
    <t xml:space="preserve"> Mud (ppg)</t>
  </si>
  <si>
    <t>Shoe Test</t>
  </si>
  <si>
    <t>-</t>
  </si>
  <si>
    <t>)x 0.052 x</t>
  </si>
  <si>
    <t>TVD Shoe</t>
  </si>
  <si>
    <t>Slow Pump</t>
  </si>
  <si>
    <t>Pressure</t>
  </si>
  <si>
    <t>Kill Weight</t>
  </si>
  <si>
    <t>#1:</t>
  </si>
  <si>
    <t>#2:</t>
  </si>
  <si>
    <t>2. MEASURE:</t>
  </si>
  <si>
    <t>Strokes</t>
  </si>
  <si>
    <t>DPP</t>
  </si>
  <si>
    <t>7. PRESSURE DECLINE SCHEDULE:</t>
  </si>
  <si>
    <t>ICP</t>
  </si>
  <si>
    <t>FCP</t>
  </si>
  <si>
    <t>Capacity</t>
  </si>
  <si>
    <t>Drill Pipe</t>
  </si>
  <si>
    <t>(inches)</t>
  </si>
  <si>
    <t>(#/ft)</t>
  </si>
  <si>
    <t>(Bbls/ft)</t>
  </si>
  <si>
    <t>Drill Collars</t>
  </si>
  <si>
    <t>Drillpipe:</t>
  </si>
  <si>
    <t>Drill Collars:</t>
  </si>
  <si>
    <t>Bit:</t>
  </si>
  <si>
    <t>Casing:</t>
  </si>
  <si>
    <t>Casing Burst Values</t>
  </si>
  <si>
    <t>Grade</t>
  </si>
  <si>
    <t>(lbs/ft)</t>
  </si>
  <si>
    <t>Burst</t>
  </si>
  <si>
    <t>(psi)</t>
  </si>
  <si>
    <t>J55</t>
  </si>
  <si>
    <t>N80</t>
  </si>
  <si>
    <t>P110</t>
  </si>
  <si>
    <t>Liner</t>
  </si>
  <si>
    <t>Stroke</t>
  </si>
  <si>
    <t>Diameter</t>
  </si>
  <si>
    <t>Well Control Worksheet</t>
  </si>
  <si>
    <t>Select the entire row of data you want then press "Fill" button</t>
  </si>
  <si>
    <t>This Worksheet is provided with no obligation to, or warrantees from, TechTran International or Petroleum College International</t>
  </si>
  <si>
    <t>Use of this electronic worksheet shall be at the sole risk of the user.</t>
  </si>
  <si>
    <t>We have made every effort to insure the correctness of the calculations performed by this worksheet,</t>
  </si>
  <si>
    <t>however we have no control over how this worksheet may be modified or used after it leaves our control.</t>
  </si>
  <si>
    <t>Petroleum College International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</si>
</sst>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\ h:mm\ AM/PM"/>
    <numFmt numFmtId="166" formatCode="0.0"/>
    <numFmt numFmtId="167" formatCode="0.000"/>
    <numFmt numFmtId="168" formatCode="0.0000"/>
  </numFmts>
  <fonts count="7"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/>
    </xf>
    <xf numFmtId="0" fontId="3" fillId="0" borderId="0" xfId="0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Fill="1" applyAlignment="1" quotePrefix="1">
      <alignment horizontal="center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2" fontId="0" fillId="0" borderId="1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3" fontId="0" fillId="0" borderId="0" xfId="0" applyNumberFormat="1" applyBorder="1" applyAlignment="1">
      <alignment/>
    </xf>
    <xf numFmtId="1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3" fontId="0" fillId="0" borderId="1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0" xfId="0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6" xfId="0" applyFont="1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 applyProtection="1">
      <alignment horizontal="center"/>
      <protection/>
    </xf>
    <xf numFmtId="1" fontId="0" fillId="0" borderId="14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166" fontId="0" fillId="0" borderId="14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167" fontId="0" fillId="0" borderId="22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3"/>
  <sheetViews>
    <sheetView workbookViewId="0" topLeftCell="A18">
      <selection activeCell="A44" sqref="A44:IV44"/>
    </sheetView>
  </sheetViews>
  <sheetFormatPr defaultColWidth="9.140625" defaultRowHeight="12.75"/>
  <cols>
    <col min="1" max="1" width="7.8515625" style="0" customWidth="1"/>
    <col min="2" max="2" width="7.7109375" style="0" customWidth="1"/>
    <col min="14" max="14" width="9.421875" style="0" customWidth="1"/>
  </cols>
  <sheetData>
    <row r="1" spans="1:4" ht="13.5" thickBot="1">
      <c r="A1" s="36" t="s">
        <v>86</v>
      </c>
      <c r="B1" s="37"/>
      <c r="C1" s="37"/>
      <c r="D1" s="38"/>
    </row>
    <row r="2" spans="1:17" ht="13.5" thickBot="1">
      <c r="A2" s="39" t="s">
        <v>19</v>
      </c>
      <c r="B2" s="40" t="s">
        <v>20</v>
      </c>
      <c r="C2" s="40" t="s">
        <v>12</v>
      </c>
      <c r="D2" s="41" t="s">
        <v>85</v>
      </c>
      <c r="F2" s="35" t="s">
        <v>107</v>
      </c>
      <c r="G2" s="34"/>
      <c r="H2" s="34"/>
      <c r="I2" s="34"/>
      <c r="J2" s="34"/>
      <c r="K2" s="34"/>
      <c r="Q2" s="66"/>
    </row>
    <row r="3" spans="1:4" ht="12.75">
      <c r="A3" s="48" t="s">
        <v>87</v>
      </c>
      <c r="B3" s="48" t="s">
        <v>87</v>
      </c>
      <c r="C3" s="49" t="s">
        <v>88</v>
      </c>
      <c r="D3" s="50" t="s">
        <v>89</v>
      </c>
    </row>
    <row r="4" spans="1:4" ht="12.75">
      <c r="A4" s="42">
        <v>2.875</v>
      </c>
      <c r="B4" s="56">
        <v>2.151</v>
      </c>
      <c r="C4" s="43">
        <v>10.4</v>
      </c>
      <c r="D4" s="44">
        <v>0.0045</v>
      </c>
    </row>
    <row r="5" spans="1:4" ht="12.75">
      <c r="A5" s="42">
        <v>3.5</v>
      </c>
      <c r="B5" s="56">
        <v>2.764</v>
      </c>
      <c r="C5" s="43">
        <v>13.3</v>
      </c>
      <c r="D5" s="44">
        <v>0.0074</v>
      </c>
    </row>
    <row r="6" spans="1:4" ht="12.75">
      <c r="A6" s="42">
        <v>3.5</v>
      </c>
      <c r="B6" s="56">
        <v>2.602</v>
      </c>
      <c r="C6" s="43">
        <v>15.5</v>
      </c>
      <c r="D6" s="44">
        <v>0.0066</v>
      </c>
    </row>
    <row r="7" spans="1:4" ht="12.75">
      <c r="A7" s="42">
        <v>4</v>
      </c>
      <c r="B7" s="56">
        <v>3.34</v>
      </c>
      <c r="C7" s="43">
        <v>14</v>
      </c>
      <c r="D7" s="44">
        <v>0.0108</v>
      </c>
    </row>
    <row r="8" spans="1:4" ht="12.75">
      <c r="A8" s="42">
        <v>4.5</v>
      </c>
      <c r="B8" s="56">
        <v>3.826</v>
      </c>
      <c r="C8" s="43">
        <v>16.6</v>
      </c>
      <c r="D8" s="44">
        <v>0.0142</v>
      </c>
    </row>
    <row r="9" spans="1:4" ht="12.75">
      <c r="A9" s="42">
        <v>5</v>
      </c>
      <c r="B9" s="56">
        <v>4.276</v>
      </c>
      <c r="C9" s="43">
        <v>19.5</v>
      </c>
      <c r="D9" s="44">
        <v>0.0178</v>
      </c>
    </row>
    <row r="10" spans="1:4" ht="12.75">
      <c r="A10" s="42">
        <v>5</v>
      </c>
      <c r="B10" s="56">
        <v>4</v>
      </c>
      <c r="C10" s="43">
        <v>25.6</v>
      </c>
      <c r="D10" s="44">
        <v>0.0155</v>
      </c>
    </row>
    <row r="11" spans="1:4" ht="12.75">
      <c r="A11" s="42">
        <v>5.5</v>
      </c>
      <c r="B11" s="56">
        <v>4.778</v>
      </c>
      <c r="C11" s="43">
        <v>21.9</v>
      </c>
      <c r="D11" s="44">
        <v>0.0222</v>
      </c>
    </row>
    <row r="12" spans="1:4" ht="12.75">
      <c r="A12" s="45">
        <v>5.5</v>
      </c>
      <c r="B12" s="57">
        <v>4.67</v>
      </c>
      <c r="C12" s="46">
        <v>24.7</v>
      </c>
      <c r="D12" s="47">
        <v>0.0212</v>
      </c>
    </row>
    <row r="14" spans="1:4" ht="12.75">
      <c r="A14" s="36" t="s">
        <v>90</v>
      </c>
      <c r="B14" s="37"/>
      <c r="C14" s="37"/>
      <c r="D14" s="38"/>
    </row>
    <row r="15" spans="1:4" ht="12.75">
      <c r="A15" s="39" t="s">
        <v>19</v>
      </c>
      <c r="B15" s="40" t="s">
        <v>20</v>
      </c>
      <c r="C15" s="40" t="s">
        <v>12</v>
      </c>
      <c r="D15" s="41" t="s">
        <v>85</v>
      </c>
    </row>
    <row r="16" spans="1:4" ht="12.75">
      <c r="A16" s="48" t="s">
        <v>87</v>
      </c>
      <c r="B16" s="49" t="s">
        <v>87</v>
      </c>
      <c r="C16" s="49" t="s">
        <v>88</v>
      </c>
      <c r="D16" s="50" t="s">
        <v>89</v>
      </c>
    </row>
    <row r="17" spans="1:4" ht="12.75">
      <c r="A17" s="42">
        <v>4.75</v>
      </c>
      <c r="B17" s="54">
        <v>1.75</v>
      </c>
      <c r="C17" s="43">
        <v>52</v>
      </c>
      <c r="D17" s="44">
        <v>0.003</v>
      </c>
    </row>
    <row r="18" spans="1:4" ht="12.75">
      <c r="A18" s="42">
        <v>6</v>
      </c>
      <c r="B18" s="54">
        <v>2</v>
      </c>
      <c r="C18" s="43">
        <v>85</v>
      </c>
      <c r="D18" s="44">
        <v>0.0039</v>
      </c>
    </row>
    <row r="19" spans="1:4" ht="12.75">
      <c r="A19" s="42">
        <v>6.25</v>
      </c>
      <c r="B19" s="54">
        <v>2.25</v>
      </c>
      <c r="C19" s="43">
        <v>91</v>
      </c>
      <c r="D19" s="44">
        <v>0.0049</v>
      </c>
    </row>
    <row r="20" spans="1:4" ht="12.75">
      <c r="A20" s="42">
        <v>6.5</v>
      </c>
      <c r="B20" s="54">
        <v>2.5</v>
      </c>
      <c r="C20" s="43">
        <v>99</v>
      </c>
      <c r="D20" s="44">
        <v>0.0049</v>
      </c>
    </row>
    <row r="21" spans="1:4" ht="12.75">
      <c r="A21" s="42">
        <v>6.75</v>
      </c>
      <c r="B21" s="54">
        <v>2.5</v>
      </c>
      <c r="C21" s="43"/>
      <c r="D21" s="44">
        <v>0.0061</v>
      </c>
    </row>
    <row r="22" spans="1:4" ht="12.75">
      <c r="A22" s="42">
        <v>7</v>
      </c>
      <c r="B22" s="54">
        <v>2.5</v>
      </c>
      <c r="C22" s="43">
        <v>114</v>
      </c>
      <c r="D22" s="44">
        <v>0.0061</v>
      </c>
    </row>
    <row r="23" spans="1:4" ht="12.75">
      <c r="A23" s="42">
        <v>7</v>
      </c>
      <c r="B23" s="54">
        <v>2.8125</v>
      </c>
      <c r="C23" s="43">
        <v>110</v>
      </c>
      <c r="D23" s="44">
        <v>0.0077</v>
      </c>
    </row>
    <row r="24" spans="1:4" ht="12.75">
      <c r="A24" s="42">
        <v>8</v>
      </c>
      <c r="B24" s="54">
        <v>2.5</v>
      </c>
      <c r="C24" s="43">
        <v>154</v>
      </c>
      <c r="D24" s="44">
        <v>0.0061</v>
      </c>
    </row>
    <row r="25" spans="1:4" ht="12.75">
      <c r="A25" s="45">
        <v>8</v>
      </c>
      <c r="B25" s="55">
        <v>2.8125</v>
      </c>
      <c r="C25" s="46">
        <v>150</v>
      </c>
      <c r="D25" s="47">
        <v>0.0077</v>
      </c>
    </row>
    <row r="28" spans="1:6" ht="12.75">
      <c r="A28" s="36" t="s">
        <v>95</v>
      </c>
      <c r="B28" s="37"/>
      <c r="C28" s="37"/>
      <c r="D28" s="37"/>
      <c r="E28" s="37"/>
      <c r="F28" s="38"/>
    </row>
    <row r="29" spans="1:6" ht="12.75">
      <c r="A29" s="39" t="s">
        <v>13</v>
      </c>
      <c r="B29" s="40" t="s">
        <v>96</v>
      </c>
      <c r="C29" s="40" t="s">
        <v>12</v>
      </c>
      <c r="D29" s="40" t="s">
        <v>98</v>
      </c>
      <c r="E29" s="40" t="s">
        <v>20</v>
      </c>
      <c r="F29" s="41" t="s">
        <v>85</v>
      </c>
    </row>
    <row r="30" spans="1:6" ht="12.75">
      <c r="A30" s="48" t="s">
        <v>87</v>
      </c>
      <c r="B30" s="49"/>
      <c r="C30" s="49" t="s">
        <v>97</v>
      </c>
      <c r="D30" s="49" t="s">
        <v>99</v>
      </c>
      <c r="E30" s="49" t="s">
        <v>87</v>
      </c>
      <c r="F30" s="50" t="s">
        <v>89</v>
      </c>
    </row>
    <row r="31" spans="1:6" ht="12.75">
      <c r="A31" s="58">
        <v>7</v>
      </c>
      <c r="B31" s="40" t="s">
        <v>100</v>
      </c>
      <c r="C31" s="40">
        <v>20</v>
      </c>
      <c r="D31" s="59">
        <v>3740</v>
      </c>
      <c r="E31" s="43">
        <v>6.456</v>
      </c>
      <c r="F31" s="60">
        <v>0.0404</v>
      </c>
    </row>
    <row r="32" spans="1:6" ht="12.75">
      <c r="A32" s="58">
        <v>7</v>
      </c>
      <c r="B32" s="40" t="s">
        <v>101</v>
      </c>
      <c r="C32" s="40">
        <v>26</v>
      </c>
      <c r="D32" s="59">
        <v>7240</v>
      </c>
      <c r="E32" s="43">
        <v>6.276</v>
      </c>
      <c r="F32" s="60">
        <v>0.0382</v>
      </c>
    </row>
    <row r="33" spans="1:6" ht="12.75">
      <c r="A33" s="58">
        <v>7</v>
      </c>
      <c r="B33" s="40" t="s">
        <v>102</v>
      </c>
      <c r="C33" s="40">
        <v>35</v>
      </c>
      <c r="D33" s="59">
        <v>13700</v>
      </c>
      <c r="E33" s="43">
        <v>6.004</v>
      </c>
      <c r="F33" s="60">
        <v>0.035</v>
      </c>
    </row>
    <row r="34" spans="1:6" ht="12.75">
      <c r="A34" s="58"/>
      <c r="B34" s="43"/>
      <c r="C34" s="40"/>
      <c r="D34" s="59"/>
      <c r="E34" s="43"/>
      <c r="F34" s="60"/>
    </row>
    <row r="35" spans="1:6" ht="12.75">
      <c r="A35" s="42">
        <v>7.625</v>
      </c>
      <c r="B35" s="40" t="s">
        <v>100</v>
      </c>
      <c r="C35" s="40">
        <v>26.4</v>
      </c>
      <c r="D35" s="59">
        <v>4140</v>
      </c>
      <c r="E35" s="43">
        <v>6.969</v>
      </c>
      <c r="F35" s="60">
        <v>0.0471</v>
      </c>
    </row>
    <row r="36" spans="1:6" ht="12.75">
      <c r="A36" s="42">
        <v>7.625</v>
      </c>
      <c r="B36" s="40" t="s">
        <v>101</v>
      </c>
      <c r="C36" s="40">
        <v>33.7</v>
      </c>
      <c r="D36" s="59">
        <v>7900</v>
      </c>
      <c r="E36" s="43">
        <v>6.765</v>
      </c>
      <c r="F36" s="60">
        <v>0.0444</v>
      </c>
    </row>
    <row r="37" spans="1:6" ht="12.75">
      <c r="A37" s="42">
        <v>7.625</v>
      </c>
      <c r="B37" s="40" t="s">
        <v>102</v>
      </c>
      <c r="C37" s="40">
        <v>39</v>
      </c>
      <c r="D37" s="59">
        <v>12620</v>
      </c>
      <c r="E37" s="43">
        <v>6.625</v>
      </c>
      <c r="F37" s="60">
        <v>0.0426</v>
      </c>
    </row>
    <row r="38" spans="1:6" ht="12.75">
      <c r="A38" s="58"/>
      <c r="B38" s="43"/>
      <c r="C38" s="40"/>
      <c r="D38" s="59"/>
      <c r="E38" s="43"/>
      <c r="F38" s="60"/>
    </row>
    <row r="39" spans="1:6" ht="12.75">
      <c r="A39" s="42">
        <v>8.625</v>
      </c>
      <c r="B39" s="40" t="s">
        <v>100</v>
      </c>
      <c r="C39" s="40">
        <v>32</v>
      </c>
      <c r="D39" s="59">
        <v>3930</v>
      </c>
      <c r="E39" s="43">
        <v>7.921</v>
      </c>
      <c r="F39" s="60">
        <v>0.0609</v>
      </c>
    </row>
    <row r="40" spans="1:6" ht="12.75">
      <c r="A40" s="42">
        <v>8.625</v>
      </c>
      <c r="B40" s="40" t="s">
        <v>101</v>
      </c>
      <c r="C40" s="40">
        <v>40</v>
      </c>
      <c r="D40" s="59">
        <v>7300</v>
      </c>
      <c r="E40" s="43">
        <v>7.725</v>
      </c>
      <c r="F40" s="60">
        <v>0.579</v>
      </c>
    </row>
    <row r="41" spans="1:6" ht="12.75">
      <c r="A41" s="42">
        <v>8.625</v>
      </c>
      <c r="B41" s="40" t="s">
        <v>102</v>
      </c>
      <c r="C41" s="40">
        <v>44</v>
      </c>
      <c r="D41" s="59">
        <v>11160</v>
      </c>
      <c r="E41" s="43">
        <v>7.625</v>
      </c>
      <c r="F41" s="60">
        <v>0.564</v>
      </c>
    </row>
    <row r="42" spans="1:6" ht="12.75">
      <c r="A42" s="58"/>
      <c r="B42" s="43"/>
      <c r="C42" s="40"/>
      <c r="D42" s="59"/>
      <c r="E42" s="43"/>
      <c r="F42" s="60"/>
    </row>
    <row r="43" spans="1:6" ht="12.75">
      <c r="A43" s="42">
        <v>9.625</v>
      </c>
      <c r="B43" s="40" t="s">
        <v>100</v>
      </c>
      <c r="C43" s="40">
        <v>36</v>
      </c>
      <c r="D43" s="59">
        <v>3520</v>
      </c>
      <c r="E43" s="43">
        <v>8.921</v>
      </c>
      <c r="F43" s="60">
        <v>0.0773</v>
      </c>
    </row>
    <row r="44" spans="1:6" ht="12.75">
      <c r="A44" s="42">
        <v>9.625</v>
      </c>
      <c r="B44" s="40" t="s">
        <v>101</v>
      </c>
      <c r="C44" s="40">
        <v>47</v>
      </c>
      <c r="D44" s="59">
        <v>6870</v>
      </c>
      <c r="E44" s="43">
        <v>8.681</v>
      </c>
      <c r="F44" s="60">
        <v>0.0732</v>
      </c>
    </row>
    <row r="45" spans="1:6" ht="12.75">
      <c r="A45" s="42">
        <v>9.625</v>
      </c>
      <c r="B45" s="40" t="s">
        <v>102</v>
      </c>
      <c r="C45" s="40">
        <v>53.5</v>
      </c>
      <c r="D45" s="59">
        <v>10900</v>
      </c>
      <c r="E45" s="43">
        <v>8.535</v>
      </c>
      <c r="F45" s="60">
        <v>0.0707</v>
      </c>
    </row>
    <row r="46" spans="1:6" ht="12.75">
      <c r="A46" s="58"/>
      <c r="B46" s="43"/>
      <c r="C46" s="40"/>
      <c r="D46" s="59"/>
      <c r="E46" s="43"/>
      <c r="F46" s="60"/>
    </row>
    <row r="47" spans="1:6" ht="12.75">
      <c r="A47" s="42">
        <v>10.75</v>
      </c>
      <c r="B47" s="40" t="s">
        <v>100</v>
      </c>
      <c r="C47" s="40">
        <v>45.5</v>
      </c>
      <c r="D47" s="59">
        <v>3580</v>
      </c>
      <c r="E47" s="43">
        <v>9.95</v>
      </c>
      <c r="F47" s="60">
        <v>0.0961</v>
      </c>
    </row>
    <row r="48" spans="1:6" ht="12.75">
      <c r="A48" s="42">
        <v>10.75</v>
      </c>
      <c r="B48" s="40" t="s">
        <v>101</v>
      </c>
      <c r="C48" s="40">
        <v>55.5</v>
      </c>
      <c r="D48" s="59">
        <v>6450</v>
      </c>
      <c r="E48" s="43">
        <v>9.76</v>
      </c>
      <c r="F48" s="60">
        <v>0.0925</v>
      </c>
    </row>
    <row r="49" spans="1:6" ht="12.75">
      <c r="A49" s="42">
        <v>10.75</v>
      </c>
      <c r="B49" s="40" t="s">
        <v>102</v>
      </c>
      <c r="C49" s="40">
        <v>60.7</v>
      </c>
      <c r="D49" s="59">
        <v>9760</v>
      </c>
      <c r="E49" s="43">
        <v>9.66</v>
      </c>
      <c r="F49" s="60">
        <v>0.0906</v>
      </c>
    </row>
    <row r="50" spans="1:6" ht="12.75">
      <c r="A50" s="58"/>
      <c r="B50" s="43"/>
      <c r="C50" s="40"/>
      <c r="D50" s="59"/>
      <c r="E50" s="43"/>
      <c r="F50" s="60"/>
    </row>
    <row r="51" spans="1:6" ht="12.75">
      <c r="A51" s="42">
        <v>13.375</v>
      </c>
      <c r="B51" s="40" t="s">
        <v>100</v>
      </c>
      <c r="C51" s="40">
        <v>61</v>
      </c>
      <c r="D51" s="59">
        <v>3090</v>
      </c>
      <c r="E51" s="43">
        <v>12.515</v>
      </c>
      <c r="F51" s="60">
        <v>0.1521</v>
      </c>
    </row>
    <row r="52" spans="1:6" ht="12.75">
      <c r="A52" s="42">
        <v>13.375</v>
      </c>
      <c r="B52" s="40" t="s">
        <v>101</v>
      </c>
      <c r="C52" s="40">
        <v>72</v>
      </c>
      <c r="D52" s="59">
        <v>5380</v>
      </c>
      <c r="E52" s="43">
        <v>12.347</v>
      </c>
      <c r="F52" s="60">
        <v>0.148</v>
      </c>
    </row>
    <row r="53" spans="1:6" ht="12.75">
      <c r="A53" s="45">
        <v>13.375</v>
      </c>
      <c r="B53" s="49" t="s">
        <v>102</v>
      </c>
      <c r="C53" s="49">
        <v>72</v>
      </c>
      <c r="D53" s="61">
        <v>7400</v>
      </c>
      <c r="E53" s="46">
        <v>12.347</v>
      </c>
      <c r="F53" s="62">
        <v>0.148</v>
      </c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1"/>
  <sheetViews>
    <sheetView showGridLines="0" showRowColHeaders="0" workbookViewId="0" topLeftCell="A1">
      <selection activeCell="M2" sqref="M2"/>
    </sheetView>
  </sheetViews>
  <sheetFormatPr defaultColWidth="9.140625" defaultRowHeight="12.75"/>
  <cols>
    <col min="1" max="1" width="3.421875" style="4" customWidth="1"/>
    <col min="2" max="2" width="5.28125" style="4" customWidth="1"/>
    <col min="3" max="3" width="5.421875" style="4" customWidth="1"/>
    <col min="4" max="4" width="6.00390625" style="4" customWidth="1"/>
    <col min="5" max="5" width="7.140625" style="4" customWidth="1"/>
    <col min="6" max="7" width="7.57421875" style="4" customWidth="1"/>
    <col min="8" max="9" width="5.7109375" style="4" customWidth="1"/>
    <col min="10" max="10" width="5.28125" style="4" customWidth="1"/>
    <col min="11" max="11" width="7.140625" style="4" customWidth="1"/>
    <col min="12" max="12" width="5.28125" style="4" customWidth="1"/>
    <col min="13" max="13" width="6.28125" style="4" customWidth="1"/>
    <col min="14" max="14" width="5.7109375" style="4" customWidth="1"/>
    <col min="15" max="15" width="4.57421875" style="4" customWidth="1"/>
    <col min="16" max="16" width="6.8515625" style="4" customWidth="1"/>
    <col min="17" max="17" width="8.7109375" style="4" customWidth="1"/>
    <col min="18" max="16384" width="9.140625" style="4" customWidth="1"/>
  </cols>
  <sheetData>
    <row r="1" spans="1:17" ht="15.75" thickBot="1">
      <c r="A1" s="6" t="s">
        <v>49</v>
      </c>
      <c r="B1" s="7" t="s">
        <v>48</v>
      </c>
      <c r="C1" s="7"/>
      <c r="D1" s="7"/>
      <c r="E1" s="7"/>
      <c r="F1" s="7"/>
      <c r="G1" s="7"/>
      <c r="H1" s="7"/>
      <c r="I1" s="7"/>
      <c r="J1" s="7"/>
      <c r="K1" s="7"/>
      <c r="L1" s="7"/>
      <c r="M1" s="32" t="s">
        <v>3</v>
      </c>
      <c r="N1" s="5"/>
      <c r="O1" s="5"/>
      <c r="P1" s="5"/>
      <c r="Q1" s="5"/>
    </row>
    <row r="2" spans="2:17" ht="13.5" thickBot="1">
      <c r="B2" s="33" t="s">
        <v>5</v>
      </c>
      <c r="C2" s="8"/>
      <c r="D2" s="8"/>
      <c r="E2" s="8"/>
      <c r="F2" s="8"/>
      <c r="G2" s="17" t="s">
        <v>4</v>
      </c>
      <c r="H2" s="5"/>
      <c r="I2" s="5"/>
      <c r="J2" s="5"/>
      <c r="K2" s="5"/>
      <c r="M2" s="24"/>
      <c r="O2" s="51"/>
      <c r="Q2" s="53"/>
    </row>
    <row r="3" spans="2:17" ht="13.5" thickBot="1">
      <c r="B3" s="10" t="s">
        <v>77</v>
      </c>
      <c r="C3" s="24"/>
      <c r="D3" s="9" t="s">
        <v>1</v>
      </c>
      <c r="E3" s="24"/>
      <c r="F3" s="4" t="s">
        <v>2</v>
      </c>
      <c r="G3" s="10" t="s">
        <v>77</v>
      </c>
      <c r="H3" s="24"/>
      <c r="I3" s="9" t="s">
        <v>1</v>
      </c>
      <c r="J3" s="24"/>
      <c r="K3" s="4" t="s">
        <v>2</v>
      </c>
      <c r="M3" s="19" t="s">
        <v>103</v>
      </c>
      <c r="O3" s="19" t="s">
        <v>104</v>
      </c>
      <c r="Q3" s="19"/>
    </row>
    <row r="4" spans="2:17" ht="13.5" thickBot="1">
      <c r="B4" s="10" t="s">
        <v>78</v>
      </c>
      <c r="C4" s="24"/>
      <c r="D4" s="9" t="s">
        <v>1</v>
      </c>
      <c r="E4" s="24"/>
      <c r="F4" s="4" t="s">
        <v>2</v>
      </c>
      <c r="G4" s="10" t="s">
        <v>78</v>
      </c>
      <c r="H4" s="24"/>
      <c r="I4" s="9" t="s">
        <v>1</v>
      </c>
      <c r="J4" s="24"/>
      <c r="K4" s="4" t="s">
        <v>2</v>
      </c>
      <c r="M4" s="19" t="s">
        <v>105</v>
      </c>
      <c r="O4" s="19" t="s">
        <v>15</v>
      </c>
      <c r="Q4" s="19"/>
    </row>
    <row r="5" ht="12.75" customHeight="1" thickBot="1">
      <c r="C5" s="9"/>
    </row>
    <row r="6" spans="2:17" ht="13.5" thickBot="1">
      <c r="B6" s="32" t="s">
        <v>18</v>
      </c>
      <c r="C6" s="5"/>
      <c r="D6" s="5"/>
      <c r="E6" s="5"/>
      <c r="F6" s="5"/>
      <c r="G6" s="5"/>
      <c r="H6" s="5"/>
      <c r="I6" s="5"/>
      <c r="J6" s="5"/>
      <c r="K6" s="5"/>
      <c r="L6" s="30"/>
      <c r="M6" s="101">
        <f>IF(Q2="",0.000243*O2*M2*M2,0.000162*O2*(2*M2*M2-Q2*Q2))</f>
        <v>0</v>
      </c>
      <c r="N6" s="102"/>
      <c r="O6" s="11" t="s">
        <v>7</v>
      </c>
      <c r="P6" s="99">
        <v>0.95</v>
      </c>
      <c r="Q6" s="103"/>
    </row>
    <row r="7" spans="1:17" ht="13.5" thickBot="1">
      <c r="A7" s="4" t="s">
        <v>91</v>
      </c>
      <c r="C7" s="53">
        <v>4.5</v>
      </c>
      <c r="D7" s="53">
        <v>16.6</v>
      </c>
      <c r="E7" s="31">
        <v>3.826</v>
      </c>
      <c r="F7" s="31">
        <v>0.0142</v>
      </c>
      <c r="G7" s="11" t="s">
        <v>7</v>
      </c>
      <c r="H7" s="24"/>
      <c r="I7" s="15" t="s">
        <v>9</v>
      </c>
      <c r="J7" s="96">
        <f>F7*H7</f>
        <v>0</v>
      </c>
      <c r="K7" s="96"/>
      <c r="L7" s="4" t="s">
        <v>17</v>
      </c>
      <c r="M7" s="9" t="s">
        <v>6</v>
      </c>
      <c r="P7" s="16" t="s">
        <v>8</v>
      </c>
      <c r="Q7" s="16"/>
    </row>
    <row r="8" spans="3:17" ht="13.5" thickTop="1">
      <c r="C8" s="19" t="s">
        <v>19</v>
      </c>
      <c r="D8" s="19" t="s">
        <v>12</v>
      </c>
      <c r="E8" s="19" t="s">
        <v>20</v>
      </c>
      <c r="F8" s="19" t="s">
        <v>14</v>
      </c>
      <c r="G8" s="19"/>
      <c r="H8" s="19" t="s">
        <v>15</v>
      </c>
      <c r="I8" s="19"/>
      <c r="J8" s="16" t="s">
        <v>16</v>
      </c>
      <c r="K8" s="5"/>
      <c r="N8" s="69" t="s">
        <v>9</v>
      </c>
      <c r="O8" s="104">
        <f>M6*P6</f>
        <v>0</v>
      </c>
      <c r="P8" s="104"/>
      <c r="Q8" s="70"/>
    </row>
    <row r="9" spans="1:17" ht="13.5" thickBot="1">
      <c r="A9" s="4" t="s">
        <v>92</v>
      </c>
      <c r="C9" s="9"/>
      <c r="N9" s="71"/>
      <c r="O9" s="72" t="s">
        <v>10</v>
      </c>
      <c r="P9" s="72"/>
      <c r="Q9" s="73"/>
    </row>
    <row r="10" spans="2:15" ht="14.25" thickBot="1" thickTop="1">
      <c r="B10" s="52"/>
      <c r="C10" s="40">
        <v>6.75</v>
      </c>
      <c r="D10" s="53">
        <v>2.5</v>
      </c>
      <c r="E10" s="31">
        <v>0.0061</v>
      </c>
      <c r="F10" s="11" t="s">
        <v>7</v>
      </c>
      <c r="G10" s="24"/>
      <c r="H10" s="15" t="s">
        <v>9</v>
      </c>
      <c r="J10" s="96">
        <f>E10*G10</f>
        <v>0</v>
      </c>
      <c r="K10" s="97"/>
      <c r="L10" s="4" t="s">
        <v>17</v>
      </c>
      <c r="N10" s="10"/>
      <c r="O10" s="10"/>
    </row>
    <row r="11" spans="3:17" ht="13.5" thickBot="1">
      <c r="C11" s="19" t="s">
        <v>19</v>
      </c>
      <c r="D11" s="19" t="s">
        <v>20</v>
      </c>
      <c r="E11" s="19" t="s">
        <v>14</v>
      </c>
      <c r="F11" s="19"/>
      <c r="G11" s="19" t="s">
        <v>15</v>
      </c>
      <c r="H11" s="19"/>
      <c r="J11" s="16" t="s">
        <v>21</v>
      </c>
      <c r="K11" s="5"/>
      <c r="Q11" s="18" t="s">
        <v>22</v>
      </c>
    </row>
    <row r="12" spans="1:17" ht="14.25" thickBot="1" thickTop="1">
      <c r="A12" s="4" t="s">
        <v>93</v>
      </c>
      <c r="B12" s="51"/>
      <c r="C12" s="106" t="s">
        <v>94</v>
      </c>
      <c r="D12" s="107"/>
      <c r="E12" s="63">
        <v>8.681</v>
      </c>
      <c r="J12" s="93">
        <f>J7+J10</f>
        <v>0</v>
      </c>
      <c r="K12" s="94"/>
      <c r="L12" s="3" t="s">
        <v>26</v>
      </c>
      <c r="M12" s="65">
        <f>O8</f>
        <v>0</v>
      </c>
      <c r="N12" s="15" t="s">
        <v>9</v>
      </c>
      <c r="O12" s="83">
        <f>IF(M12=0,"",J12/M12)</f>
      </c>
      <c r="P12" s="84"/>
      <c r="Q12" s="70"/>
    </row>
    <row r="13" spans="2:17" ht="13.5" thickBot="1">
      <c r="B13" s="19" t="s">
        <v>19</v>
      </c>
      <c r="E13" s="19" t="s">
        <v>20</v>
      </c>
      <c r="J13" s="74" t="s">
        <v>24</v>
      </c>
      <c r="K13" s="75"/>
      <c r="M13" s="19" t="s">
        <v>23</v>
      </c>
      <c r="O13" s="76" t="s">
        <v>25</v>
      </c>
      <c r="P13" s="72"/>
      <c r="Q13" s="73"/>
    </row>
    <row r="14" ht="14.25" thickBot="1" thickTop="1">
      <c r="B14" s="13" t="s">
        <v>27</v>
      </c>
    </row>
    <row r="15" spans="2:14" ht="13.5" thickBot="1">
      <c r="B15" s="4" t="s">
        <v>28</v>
      </c>
      <c r="G15" s="64">
        <f>(E12*E12-C7*C7)/1029</f>
        <v>0.05355661904761904</v>
      </c>
      <c r="H15" s="11" t="s">
        <v>7</v>
      </c>
      <c r="I15" s="99"/>
      <c r="J15" s="100"/>
      <c r="K15" s="15" t="s">
        <v>9</v>
      </c>
      <c r="L15" s="98">
        <f>G15*I15</f>
        <v>0</v>
      </c>
      <c r="M15" s="98"/>
      <c r="N15" s="4" t="s">
        <v>17</v>
      </c>
    </row>
    <row r="16" spans="7:10" ht="13.5" thickBot="1">
      <c r="G16" s="9" t="s">
        <v>30</v>
      </c>
      <c r="H16" s="9"/>
      <c r="I16" s="9" t="s">
        <v>29</v>
      </c>
      <c r="J16" s="9"/>
    </row>
    <row r="17" spans="2:14" ht="14.25" thickBot="1" thickTop="1">
      <c r="B17" s="4" t="s">
        <v>31</v>
      </c>
      <c r="G17" s="64">
        <f>(B12*B12-C7*C7)/1029</f>
        <v>-0.01967930029154519</v>
      </c>
      <c r="H17" s="11" t="s">
        <v>7</v>
      </c>
      <c r="I17" s="108">
        <f>+H7-I15</f>
        <v>0</v>
      </c>
      <c r="J17" s="109"/>
      <c r="K17" s="15" t="s">
        <v>9</v>
      </c>
      <c r="L17" s="98">
        <f>G17*I17</f>
        <v>0</v>
      </c>
      <c r="M17" s="98"/>
      <c r="N17" s="4" t="s">
        <v>17</v>
      </c>
    </row>
    <row r="18" spans="7:11" ht="14.25" thickBot="1" thickTop="1">
      <c r="G18" s="9" t="s">
        <v>30</v>
      </c>
      <c r="H18" s="9"/>
      <c r="I18" s="9" t="s">
        <v>33</v>
      </c>
      <c r="J18" s="9"/>
      <c r="K18" s="9"/>
    </row>
    <row r="19" spans="2:15" ht="14.25" thickBot="1" thickTop="1">
      <c r="B19" s="4" t="s">
        <v>32</v>
      </c>
      <c r="G19" s="64">
        <f>(B12*B12-C10*C10)/1029</f>
        <v>-0.04427842565597668</v>
      </c>
      <c r="H19" s="11" t="s">
        <v>7</v>
      </c>
      <c r="I19" s="108">
        <f>+G10</f>
        <v>0</v>
      </c>
      <c r="J19" s="109"/>
      <c r="K19" s="15" t="s">
        <v>9</v>
      </c>
      <c r="L19" s="98">
        <f>G19*I19</f>
        <v>0</v>
      </c>
      <c r="M19" s="98"/>
      <c r="N19" s="4" t="s">
        <v>17</v>
      </c>
      <c r="O19" s="10"/>
    </row>
    <row r="20" spans="7:17" ht="14.25" thickBot="1" thickTop="1">
      <c r="G20" s="9" t="s">
        <v>30</v>
      </c>
      <c r="H20" s="9"/>
      <c r="I20" s="9" t="s">
        <v>34</v>
      </c>
      <c r="J20" s="9"/>
      <c r="Q20" s="18" t="s">
        <v>36</v>
      </c>
    </row>
    <row r="21" spans="10:17" ht="13.5" thickTop="1">
      <c r="J21" s="93">
        <f>L15+L17+L19</f>
        <v>0</v>
      </c>
      <c r="K21" s="94"/>
      <c r="L21" s="3" t="s">
        <v>26</v>
      </c>
      <c r="M21" s="65">
        <f>O8</f>
        <v>0</v>
      </c>
      <c r="N21" s="1" t="s">
        <v>9</v>
      </c>
      <c r="O21" s="83">
        <f>IF(M21=0,"",J21/M21)</f>
      </c>
      <c r="P21" s="84"/>
      <c r="Q21" s="70"/>
    </row>
    <row r="22" spans="10:17" ht="13.5" thickBot="1">
      <c r="J22" s="74" t="s">
        <v>24</v>
      </c>
      <c r="K22" s="77"/>
      <c r="L22" s="9"/>
      <c r="M22" s="9" t="s">
        <v>23</v>
      </c>
      <c r="N22" s="9"/>
      <c r="O22" s="76" t="s">
        <v>35</v>
      </c>
      <c r="P22" s="78"/>
      <c r="Q22" s="79"/>
    </row>
    <row r="23" ht="14.25" thickBot="1" thickTop="1">
      <c r="B23" s="13" t="s">
        <v>37</v>
      </c>
    </row>
    <row r="24" spans="2:17" ht="14.25" thickBot="1" thickTop="1">
      <c r="B24" s="4" t="s">
        <v>38</v>
      </c>
      <c r="E24" s="53">
        <v>9.625</v>
      </c>
      <c r="F24" s="4" t="s">
        <v>39</v>
      </c>
      <c r="G24" s="53">
        <v>47</v>
      </c>
      <c r="H24" s="4" t="s">
        <v>41</v>
      </c>
      <c r="I24" s="53" t="s">
        <v>101</v>
      </c>
      <c r="J24" s="82">
        <f>+I15</f>
        <v>0</v>
      </c>
      <c r="K24" s="1" t="s">
        <v>44</v>
      </c>
      <c r="N24" s="4" t="s">
        <v>45</v>
      </c>
      <c r="P24" s="24"/>
      <c r="Q24" s="4" t="s">
        <v>47</v>
      </c>
    </row>
    <row r="25" spans="5:16" ht="13.5" thickTop="1">
      <c r="E25" s="9" t="s">
        <v>11</v>
      </c>
      <c r="F25" s="9"/>
      <c r="G25" s="9" t="s">
        <v>40</v>
      </c>
      <c r="H25" s="9"/>
      <c r="I25" s="9" t="s">
        <v>42</v>
      </c>
      <c r="J25" s="9" t="s">
        <v>43</v>
      </c>
      <c r="K25" s="9"/>
      <c r="L25" s="9"/>
      <c r="M25" s="9"/>
      <c r="N25" s="9"/>
      <c r="O25" s="9"/>
      <c r="P25" s="9" t="s">
        <v>46</v>
      </c>
    </row>
    <row r="26" spans="1:17" ht="13.5" thickBot="1">
      <c r="A26" s="12"/>
      <c r="B26" s="12"/>
      <c r="C26" s="12"/>
      <c r="D26" s="12"/>
      <c r="E26" s="22"/>
      <c r="F26" s="22"/>
      <c r="G26" s="12"/>
      <c r="H26" s="12"/>
      <c r="I26" s="22"/>
      <c r="J26" s="22"/>
      <c r="K26" s="12"/>
      <c r="L26" s="12"/>
      <c r="M26" s="12"/>
      <c r="N26" s="12"/>
      <c r="O26" s="22"/>
      <c r="P26" s="22"/>
      <c r="Q26" s="12"/>
    </row>
    <row r="27" spans="1:17" ht="13.5" thickBot="1">
      <c r="A27" s="13" t="s">
        <v>79</v>
      </c>
      <c r="D27" s="20" t="s">
        <v>50</v>
      </c>
      <c r="E27" s="91"/>
      <c r="F27" s="92"/>
      <c r="G27" s="4" t="s">
        <v>0</v>
      </c>
      <c r="H27" s="4" t="s">
        <v>51</v>
      </c>
      <c r="I27" s="91"/>
      <c r="J27" s="92"/>
      <c r="K27" s="4" t="s">
        <v>0</v>
      </c>
      <c r="M27" s="4" t="s">
        <v>52</v>
      </c>
      <c r="O27" s="91"/>
      <c r="P27" s="92"/>
      <c r="Q27" s="4" t="s">
        <v>17</v>
      </c>
    </row>
    <row r="29" ht="13.5" thickBot="1">
      <c r="A29" s="13" t="s">
        <v>61</v>
      </c>
    </row>
    <row r="30" spans="1:16" ht="14.25" thickBot="1" thickTop="1">
      <c r="A30" s="14" t="s">
        <v>67</v>
      </c>
      <c r="B30" s="95">
        <f>E27</f>
        <v>0</v>
      </c>
      <c r="C30" s="95"/>
      <c r="D30" s="3" t="s">
        <v>26</v>
      </c>
      <c r="E30" s="4">
        <v>0.052</v>
      </c>
      <c r="F30" s="2" t="s">
        <v>26</v>
      </c>
      <c r="G30" s="99"/>
      <c r="H30" s="100"/>
      <c r="I30" s="1" t="s">
        <v>66</v>
      </c>
      <c r="J30" s="99"/>
      <c r="K30" s="100"/>
      <c r="L30" s="15" t="s">
        <v>9</v>
      </c>
      <c r="M30" s="85">
        <f>IF(G30=0,"",(B30/0.052/G30)+J30+0.05)</f>
      </c>
      <c r="N30" s="86"/>
      <c r="O30" s="80" t="s">
        <v>62</v>
      </c>
      <c r="P30" s="81"/>
    </row>
    <row r="31" spans="2:11" ht="12.75">
      <c r="B31" s="9" t="s">
        <v>53</v>
      </c>
      <c r="C31" s="9"/>
      <c r="D31" s="9"/>
      <c r="G31" s="16" t="s">
        <v>54</v>
      </c>
      <c r="H31" s="16"/>
      <c r="I31" s="9"/>
      <c r="J31" s="9" t="s">
        <v>68</v>
      </c>
      <c r="K31" s="9"/>
    </row>
    <row r="32" spans="10:11" ht="12.75">
      <c r="J32" s="9" t="s">
        <v>69</v>
      </c>
      <c r="K32" s="9"/>
    </row>
    <row r="33" ht="13.5" thickBot="1">
      <c r="A33" s="13" t="s">
        <v>56</v>
      </c>
    </row>
    <row r="34" spans="2:16" ht="14.25" thickBot="1" thickTop="1">
      <c r="B34" s="95">
        <f>E27</f>
        <v>0</v>
      </c>
      <c r="C34" s="95"/>
      <c r="D34" s="15" t="s">
        <v>55</v>
      </c>
      <c r="E34" s="99"/>
      <c r="F34" s="100"/>
      <c r="G34" s="1"/>
      <c r="L34" s="15" t="s">
        <v>9</v>
      </c>
      <c r="M34" s="87">
        <f>B34+E34</f>
        <v>0</v>
      </c>
      <c r="N34" s="88"/>
      <c r="O34" s="80" t="s">
        <v>60</v>
      </c>
      <c r="P34" s="81"/>
    </row>
    <row r="35" spans="2:11" ht="12.75">
      <c r="B35" s="9" t="s">
        <v>53</v>
      </c>
      <c r="C35" s="9"/>
      <c r="D35" s="9"/>
      <c r="E35" s="9" t="s">
        <v>59</v>
      </c>
      <c r="F35" s="9"/>
      <c r="G35" s="9"/>
      <c r="H35" s="9"/>
      <c r="I35" s="9"/>
      <c r="J35" s="9"/>
      <c r="K35" s="9"/>
    </row>
    <row r="37" ht="13.5" thickBot="1">
      <c r="A37" s="13" t="s">
        <v>58</v>
      </c>
    </row>
    <row r="38" spans="2:16" ht="14.25" thickBot="1" thickTop="1">
      <c r="B38" s="105">
        <f>E34</f>
        <v>0</v>
      </c>
      <c r="C38" s="105"/>
      <c r="D38" s="11" t="s">
        <v>63</v>
      </c>
      <c r="E38" s="96">
        <f>M30</f>
      </c>
      <c r="F38" s="95"/>
      <c r="G38" s="2" t="s">
        <v>26</v>
      </c>
      <c r="H38" s="95">
        <f>J30</f>
        <v>0</v>
      </c>
      <c r="I38" s="95"/>
      <c r="L38" s="15" t="s">
        <v>9</v>
      </c>
      <c r="M38" s="89">
        <f>IF(H38=0,"",B38*E38/H38)</f>
      </c>
      <c r="N38" s="90"/>
      <c r="O38" s="80" t="s">
        <v>64</v>
      </c>
      <c r="P38" s="81"/>
    </row>
    <row r="39" spans="2:11" ht="13.5" thickTop="1">
      <c r="B39" s="16" t="s">
        <v>74</v>
      </c>
      <c r="C39" s="16"/>
      <c r="D39" s="9"/>
      <c r="E39" s="9" t="s">
        <v>76</v>
      </c>
      <c r="F39" s="9"/>
      <c r="G39" s="9"/>
      <c r="H39" s="9" t="s">
        <v>68</v>
      </c>
      <c r="I39" s="9"/>
      <c r="J39" s="9"/>
      <c r="K39" s="9"/>
    </row>
    <row r="40" spans="2:9" ht="12.75">
      <c r="B40" s="16" t="s">
        <v>75</v>
      </c>
      <c r="C40" s="5"/>
      <c r="E40" s="9" t="s">
        <v>69</v>
      </c>
      <c r="H40" s="9" t="s">
        <v>69</v>
      </c>
      <c r="I40" s="9"/>
    </row>
    <row r="41" spans="2:9" ht="12.75">
      <c r="B41" s="16"/>
      <c r="C41" s="5"/>
      <c r="E41" s="9"/>
      <c r="H41" s="9"/>
      <c r="I41" s="9"/>
    </row>
    <row r="42" ht="13.5" thickBot="1">
      <c r="A42" s="13" t="s">
        <v>57</v>
      </c>
    </row>
    <row r="43" spans="1:16" ht="14.25" thickBot="1" thickTop="1">
      <c r="A43" s="14" t="s">
        <v>67</v>
      </c>
      <c r="B43" s="95">
        <f>P24</f>
        <v>0</v>
      </c>
      <c r="C43" s="95"/>
      <c r="D43" s="11" t="s">
        <v>71</v>
      </c>
      <c r="E43" s="95">
        <f>J30</f>
        <v>0</v>
      </c>
      <c r="F43" s="95"/>
      <c r="G43" s="4" t="s">
        <v>72</v>
      </c>
      <c r="I43" s="105">
        <f>J24</f>
        <v>0</v>
      </c>
      <c r="J43" s="105"/>
      <c r="L43" s="15" t="s">
        <v>9</v>
      </c>
      <c r="M43" s="89">
        <f>(B43-E43)*0.052*I43</f>
        <v>0</v>
      </c>
      <c r="N43" s="90"/>
      <c r="O43" s="80" t="s">
        <v>65</v>
      </c>
      <c r="P43" s="81"/>
    </row>
    <row r="44" spans="2:11" ht="13.5" thickTop="1">
      <c r="B44" s="9" t="s">
        <v>70</v>
      </c>
      <c r="C44" s="9"/>
      <c r="D44" s="9"/>
      <c r="E44" s="9" t="s">
        <v>68</v>
      </c>
      <c r="F44" s="9"/>
      <c r="G44" s="9"/>
      <c r="I44" s="16" t="s">
        <v>73</v>
      </c>
      <c r="J44" s="16"/>
      <c r="K44" s="9"/>
    </row>
    <row r="45" spans="5:6" ht="12.75">
      <c r="E45" s="9" t="s">
        <v>69</v>
      </c>
      <c r="F45" s="9"/>
    </row>
    <row r="46" spans="1:17" ht="7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ht="12.75">
      <c r="A47" s="13" t="s">
        <v>82</v>
      </c>
    </row>
    <row r="48" spans="1:17" ht="6" customHeight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3.5" thickBot="1">
      <c r="A49" s="25" t="s">
        <v>80</v>
      </c>
      <c r="B49" s="27"/>
      <c r="C49" s="28"/>
      <c r="D49" s="29">
        <v>0</v>
      </c>
      <c r="E49" s="26" t="e">
        <f aca="true" t="shared" si="0" ref="E49:N49">$O12/10+D49</f>
        <v>#VALUE!</v>
      </c>
      <c r="F49" s="26" t="e">
        <f t="shared" si="0"/>
        <v>#VALUE!</v>
      </c>
      <c r="G49" s="26" t="e">
        <f t="shared" si="0"/>
        <v>#VALUE!</v>
      </c>
      <c r="H49" s="26" t="e">
        <f t="shared" si="0"/>
        <v>#VALUE!</v>
      </c>
      <c r="I49" s="26" t="e">
        <f t="shared" si="0"/>
        <v>#VALUE!</v>
      </c>
      <c r="J49" s="26" t="e">
        <f t="shared" si="0"/>
        <v>#VALUE!</v>
      </c>
      <c r="K49" s="26" t="e">
        <f t="shared" si="0"/>
        <v>#VALUE!</v>
      </c>
      <c r="L49" s="26" t="e">
        <f t="shared" si="0"/>
        <v>#VALUE!</v>
      </c>
      <c r="M49" s="26" t="e">
        <f t="shared" si="0"/>
        <v>#VALUE!</v>
      </c>
      <c r="N49" s="26" t="e">
        <f t="shared" si="0"/>
        <v>#VALUE!</v>
      </c>
      <c r="O49" s="27"/>
      <c r="P49" s="28"/>
      <c r="Q49" s="25" t="s">
        <v>80</v>
      </c>
    </row>
    <row r="50" spans="1:17" ht="13.5" thickBot="1">
      <c r="A50" s="27" t="s">
        <v>81</v>
      </c>
      <c r="B50" s="28"/>
      <c r="C50" s="25" t="s">
        <v>83</v>
      </c>
      <c r="D50" s="26">
        <f>M34</f>
        <v>0</v>
      </c>
      <c r="E50" s="26" t="e">
        <f aca="true" t="shared" si="1" ref="E50:N50">D50-($M34-$M38)/10</f>
        <v>#VALUE!</v>
      </c>
      <c r="F50" s="26" t="e">
        <f t="shared" si="1"/>
        <v>#VALUE!</v>
      </c>
      <c r="G50" s="26" t="e">
        <f t="shared" si="1"/>
        <v>#VALUE!</v>
      </c>
      <c r="H50" s="26" t="e">
        <f t="shared" si="1"/>
        <v>#VALUE!</v>
      </c>
      <c r="I50" s="26" t="e">
        <f t="shared" si="1"/>
        <v>#VALUE!</v>
      </c>
      <c r="J50" s="26" t="e">
        <f t="shared" si="1"/>
        <v>#VALUE!</v>
      </c>
      <c r="K50" s="26" t="e">
        <f t="shared" si="1"/>
        <v>#VALUE!</v>
      </c>
      <c r="L50" s="26" t="e">
        <f t="shared" si="1"/>
        <v>#VALUE!</v>
      </c>
      <c r="M50" s="26" t="e">
        <f t="shared" si="1"/>
        <v>#VALUE!</v>
      </c>
      <c r="N50" s="26" t="e">
        <f t="shared" si="1"/>
        <v>#VALUE!</v>
      </c>
      <c r="O50" s="27"/>
      <c r="P50" s="28" t="s">
        <v>84</v>
      </c>
      <c r="Q50" s="25" t="s">
        <v>81</v>
      </c>
    </row>
    <row r="51" spans="1:1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</sheetData>
  <sheetProtection sheet="1" objects="1" scenarios="1"/>
  <mergeCells count="34">
    <mergeCell ref="C12:D12"/>
    <mergeCell ref="B30:C30"/>
    <mergeCell ref="G30:H30"/>
    <mergeCell ref="J30:K30"/>
    <mergeCell ref="I17:J17"/>
    <mergeCell ref="I19:J19"/>
    <mergeCell ref="B43:C43"/>
    <mergeCell ref="E43:F43"/>
    <mergeCell ref="I43:J43"/>
    <mergeCell ref="B34:C34"/>
    <mergeCell ref="E34:F34"/>
    <mergeCell ref="B38:C38"/>
    <mergeCell ref="E38:F38"/>
    <mergeCell ref="O12:P12"/>
    <mergeCell ref="M6:N6"/>
    <mergeCell ref="P6:Q6"/>
    <mergeCell ref="O8:P8"/>
    <mergeCell ref="J7:K7"/>
    <mergeCell ref="J10:K10"/>
    <mergeCell ref="L17:M17"/>
    <mergeCell ref="L19:M19"/>
    <mergeCell ref="L15:M15"/>
    <mergeCell ref="I15:J15"/>
    <mergeCell ref="J12:K12"/>
    <mergeCell ref="M43:N43"/>
    <mergeCell ref="E27:F27"/>
    <mergeCell ref="I27:J27"/>
    <mergeCell ref="J21:K21"/>
    <mergeCell ref="H38:I38"/>
    <mergeCell ref="O21:P21"/>
    <mergeCell ref="M30:N30"/>
    <mergeCell ref="M34:N34"/>
    <mergeCell ref="M38:N38"/>
    <mergeCell ref="O27:P27"/>
  </mergeCells>
  <printOptions/>
  <pageMargins left="0.25" right="0.25" top="0.99" bottom="0.5" header="0.46" footer="0.5"/>
  <pageSetup horizontalDpi="600" verticalDpi="600" orientation="portrait" r:id="rId2"/>
  <headerFooter alignWithMargins="0">
    <oddHeader>&amp;C&amp;"Arial,Bold"&amp;14Petroleum College International
Well Control WorkSheet&amp;R&amp;D  &amp;T</oddHeader>
    <oddFooter>&amp;CToll Free (866) 575-4882
www.petroleumcollege.com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B9"/>
  <sheetViews>
    <sheetView showRowColHeaders="0" tabSelected="1" workbookViewId="0" topLeftCell="A1">
      <selection activeCell="B11" sqref="B11"/>
    </sheetView>
  </sheetViews>
  <sheetFormatPr defaultColWidth="9.140625" defaultRowHeight="12.75"/>
  <cols>
    <col min="1" max="1" width="9.140625" style="67" customWidth="1"/>
    <col min="2" max="2" width="10.140625" style="67" customWidth="1"/>
    <col min="3" max="16384" width="9.140625" style="67" customWidth="1"/>
  </cols>
  <sheetData>
    <row r="1" ht="12.75">
      <c r="B1" s="68" t="s">
        <v>112</v>
      </c>
    </row>
    <row r="2" ht="12.75">
      <c r="B2" s="68" t="s">
        <v>106</v>
      </c>
    </row>
    <row r="4" ht="12.75">
      <c r="B4" s="68" t="s">
        <v>108</v>
      </c>
    </row>
    <row r="5" ht="12.75">
      <c r="B5" s="68" t="s">
        <v>109</v>
      </c>
    </row>
    <row r="6" ht="12.75">
      <c r="B6" s="68" t="s">
        <v>110</v>
      </c>
    </row>
    <row r="7" ht="12.75">
      <c r="B7" s="68" t="s">
        <v>111</v>
      </c>
    </row>
    <row r="8" ht="12.75">
      <c r="B8" s="68"/>
    </row>
    <row r="9" ht="12.75">
      <c r="B9" s="68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8D7B" sheet="1" objects="1" scenarios="1"/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854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Frank Klepper</cp:lastModifiedBy>
  <cp:lastPrinted>2003-01-09T22:44:14Z</cp:lastPrinted>
  <dcterms:created xsi:type="dcterms:W3CDTF">2002-06-27T15:04:49Z</dcterms:created>
  <dcterms:modified xsi:type="dcterms:W3CDTF">2003-01-10T03:22:04Z</dcterms:modified>
  <cp:category/>
  <cp:version/>
  <cp:contentType/>
  <cp:contentStatus/>
</cp:coreProperties>
</file>